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884" windowHeight="9720"/>
  </bookViews>
  <sheets>
    <sheet name="概算总投资一览表" sheetId="3" r:id="rId1"/>
  </sheets>
  <definedNames>
    <definedName name="_xlnm.Print_Titles" localSheetId="0">概算总投资一览表!$1:$2</definedName>
  </definedNames>
  <calcPr calcId="144525"/>
</workbook>
</file>

<file path=xl/sharedStrings.xml><?xml version="1.0" encoding="utf-8"?>
<sst xmlns="http://schemas.openxmlformats.org/spreadsheetml/2006/main" count="115" uniqueCount="68">
  <si>
    <t>国家烟花爆竹产品质量监督检验中心室外燃放检测场建设项目           概算投资一览表</t>
  </si>
  <si>
    <t>序号</t>
  </si>
  <si>
    <t>工程名称</t>
  </si>
  <si>
    <t>工程量</t>
  </si>
  <si>
    <t>单位</t>
  </si>
  <si>
    <t>单位造价</t>
  </si>
  <si>
    <t>总造价（元）</t>
  </si>
  <si>
    <t>取费标准</t>
  </si>
  <si>
    <t>备   注</t>
  </si>
  <si>
    <t>一</t>
  </si>
  <si>
    <t>建设工程费</t>
  </si>
  <si>
    <t>建筑工程</t>
  </si>
  <si>
    <t>m2</t>
  </si>
  <si>
    <t>建筑面积</t>
  </si>
  <si>
    <t>综合楼</t>
  </si>
  <si>
    <t>检测实验室</t>
  </si>
  <si>
    <t>样品收发室</t>
  </si>
  <si>
    <t>生活服务楼</t>
  </si>
  <si>
    <t>1#仓库</t>
  </si>
  <si>
    <t>2#仓库</t>
  </si>
  <si>
    <t>门卫室</t>
  </si>
  <si>
    <t>安装工程</t>
  </si>
  <si>
    <t>综合楼（不含电梯）</t>
  </si>
  <si>
    <t>室外安装工程</t>
  </si>
  <si>
    <t>室外面积</t>
  </si>
  <si>
    <t xml:space="preserve">  室外给排水工程</t>
  </si>
  <si>
    <t xml:space="preserve">  亮化、室外电力工程</t>
  </si>
  <si>
    <t>园林景观工程（暂估价）</t>
  </si>
  <si>
    <t xml:space="preserve"> 室外支护工程（暂估价）</t>
  </si>
  <si>
    <t>暂估</t>
  </si>
  <si>
    <t>二</t>
  </si>
  <si>
    <t>工程建设其他费用</t>
  </si>
  <si>
    <t>代建服务费</t>
  </si>
  <si>
    <t>湘价服[2015]744号</t>
  </si>
  <si>
    <t>土地购置费</t>
  </si>
  <si>
    <t>按实际购置费用</t>
  </si>
  <si>
    <t>工程监理费</t>
  </si>
  <si>
    <t>发改价格[2007]670号</t>
  </si>
  <si>
    <t>可行性研究编制费</t>
  </si>
  <si>
    <t>计价格[1999]1283号</t>
  </si>
  <si>
    <t>工程勘察费</t>
  </si>
  <si>
    <t>按设计费20.3%计</t>
  </si>
  <si>
    <t>工程设计费</t>
  </si>
  <si>
    <t>计价格[2002]10号</t>
  </si>
  <si>
    <t>工程量清单编制及审核费</t>
  </si>
  <si>
    <t>湘建价协[2016]25号文</t>
  </si>
  <si>
    <t>竣工结算及审核费</t>
  </si>
  <si>
    <t>环境影响咨询费</t>
  </si>
  <si>
    <t>计价格[2002]125号</t>
  </si>
  <si>
    <t>建设工程交易服务费</t>
  </si>
  <si>
    <t>湘价服[2016]147号</t>
  </si>
  <si>
    <t>工程保险费</t>
  </si>
  <si>
    <t>工程费用*0.5%</t>
  </si>
  <si>
    <t>建设综合报建费</t>
  </si>
  <si>
    <t>含人防异地费、城市基础配套费等</t>
  </si>
  <si>
    <t>检验试验费</t>
  </si>
  <si>
    <t>工程费用*0.4%</t>
  </si>
  <si>
    <t>劳动安全卫生评价费</t>
  </si>
  <si>
    <t>工程费用*0.1%</t>
  </si>
  <si>
    <t>场地准备及临时设施费</t>
  </si>
  <si>
    <t>设备调试费</t>
  </si>
  <si>
    <t>按市场价</t>
  </si>
  <si>
    <t>三</t>
  </si>
  <si>
    <t>预备费</t>
  </si>
  <si>
    <t>基本预备费</t>
  </si>
  <si>
    <t>（一+二）*5%</t>
  </si>
  <si>
    <t>涨价预备费</t>
  </si>
  <si>
    <t>总计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</si>
</sst>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_ "/>
    <numFmt numFmtId="177" formatCode="0.00_ "/>
    <numFmt numFmtId="178" formatCode="0_);[Red]\(0\)"/>
    <numFmt numFmtId="179" formatCode="0.00_);[Red]\(0.00\)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0"/>
    </font>
    <font>
      <sz val="9"/>
      <color indexed="8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indexed="8"/>
      <name val="宋体"/>
      <charset val="0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8" fillId="26" borderId="12" applyNumberFormat="0" applyAlignment="0" applyProtection="0">
      <alignment vertical="center"/>
    </xf>
    <xf numFmtId="0" fontId="30" fillId="26" borderId="11" applyNumberFormat="0" applyAlignment="0" applyProtection="0">
      <alignment vertical="center"/>
    </xf>
    <xf numFmtId="0" fontId="32" fillId="33" borderId="15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 wrapText="1" shrinkToFit="1"/>
    </xf>
    <xf numFmtId="2" fontId="7" fillId="0" borderId="7" xfId="0" applyNumberFormat="1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 shrinkToFit="1"/>
    </xf>
    <xf numFmtId="0" fontId="8" fillId="0" borderId="0" xfId="0" applyFont="1" applyBorder="1" applyAlignment="1">
      <alignment horizontal="center" vertical="center" wrapText="1" shrinkToFit="1"/>
    </xf>
    <xf numFmtId="2" fontId="10" fillId="0" borderId="7" xfId="0" applyNumberFormat="1" applyFont="1" applyFill="1" applyBorder="1" applyAlignment="1">
      <alignment horizontal="center" vertical="center" wrapText="1" shrinkToFit="1"/>
    </xf>
    <xf numFmtId="178" fontId="4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10" fontId="11" fillId="0" borderId="4" xfId="0" applyNumberFormat="1" applyFont="1" applyBorder="1" applyAlignment="1">
      <alignment horizontal="center" vertical="center"/>
    </xf>
    <xf numFmtId="177" fontId="11" fillId="0" borderId="4" xfId="0" applyNumberFormat="1" applyFont="1" applyBorder="1" applyAlignment="1">
      <alignment horizontal="center" vertical="center" wrapText="1"/>
    </xf>
    <xf numFmtId="177" fontId="11" fillId="0" borderId="4" xfId="0" applyNumberFormat="1" applyFont="1" applyBorder="1" applyAlignment="1">
      <alignment horizontal="center" vertical="center"/>
    </xf>
    <xf numFmtId="178" fontId="12" fillId="0" borderId="4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77" fontId="12" fillId="0" borderId="4" xfId="0" applyNumberFormat="1" applyFont="1" applyBorder="1" applyAlignment="1">
      <alignment horizontal="center" vertical="center" wrapText="1"/>
    </xf>
    <xf numFmtId="179" fontId="11" fillId="0" borderId="4" xfId="0" applyNumberFormat="1" applyFont="1" applyBorder="1" applyAlignment="1">
      <alignment horizontal="center" vertical="center"/>
    </xf>
    <xf numFmtId="178" fontId="11" fillId="0" borderId="4" xfId="0" applyNumberFormat="1" applyFont="1" applyBorder="1" applyAlignment="1">
      <alignment horizontal="center" vertical="center"/>
    </xf>
    <xf numFmtId="10" fontId="11" fillId="0" borderId="4" xfId="0" applyNumberFormat="1" applyFont="1" applyBorder="1" applyAlignment="1">
      <alignment horizontal="center" vertical="center" wrapText="1"/>
    </xf>
    <xf numFmtId="179" fontId="4" fillId="0" borderId="4" xfId="0" applyNumberFormat="1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79" fontId="0" fillId="0" borderId="0" xfId="0" applyNumberFormat="1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abSelected="1" workbookViewId="0">
      <selection activeCell="H3" sqref="H3"/>
    </sheetView>
  </sheetViews>
  <sheetFormatPr defaultColWidth="9" defaultRowHeight="14.4" outlineLevelCol="7"/>
  <cols>
    <col min="1" max="1" width="5.12962962962963" style="3" customWidth="1"/>
    <col min="2" max="2" width="23" style="3" customWidth="1"/>
    <col min="3" max="3" width="8.5" style="3" customWidth="1"/>
    <col min="4" max="4" width="4.75" style="3" customWidth="1"/>
    <col min="5" max="5" width="8.5" style="3" customWidth="1"/>
    <col min="6" max="6" width="13.1296296296296" style="3" customWidth="1"/>
    <col min="7" max="7" width="7.75" style="3" customWidth="1"/>
    <col min="8" max="8" width="19.3796296296296" style="3" customWidth="1"/>
    <col min="9" max="16384" width="9" style="4"/>
  </cols>
  <sheetData>
    <row r="1" ht="48.75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ht="21" customHeight="1" spans="1:8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8" t="s">
        <v>6</v>
      </c>
      <c r="G2" s="8" t="s">
        <v>7</v>
      </c>
      <c r="H2" s="8" t="s">
        <v>8</v>
      </c>
    </row>
    <row r="3" ht="16.5" customHeight="1" spans="1:8">
      <c r="A3" s="9" t="s">
        <v>9</v>
      </c>
      <c r="B3" s="9" t="s">
        <v>10</v>
      </c>
      <c r="C3" s="9"/>
      <c r="D3" s="9"/>
      <c r="E3" s="10"/>
      <c r="F3" s="11">
        <f>F4+F12+F20+F23+F24</f>
        <v>25980965.39</v>
      </c>
      <c r="G3" s="12"/>
      <c r="H3" s="13">
        <f>F3/F45</f>
        <v>0.607602352824821</v>
      </c>
    </row>
    <row r="4" ht="16.5" customHeight="1" spans="1:8">
      <c r="A4" s="9">
        <v>1</v>
      </c>
      <c r="B4" s="14" t="s">
        <v>11</v>
      </c>
      <c r="C4" s="9">
        <f>SUM(C5:C11)</f>
        <v>6267.39</v>
      </c>
      <c r="D4" s="9" t="s">
        <v>12</v>
      </c>
      <c r="E4" s="9">
        <f>F4/C4</f>
        <v>2113.05210462409</v>
      </c>
      <c r="F4" s="9">
        <f>SUM(F5:F11)</f>
        <v>13243321.63</v>
      </c>
      <c r="G4" s="15"/>
      <c r="H4" s="16" t="s">
        <v>13</v>
      </c>
    </row>
    <row r="5" ht="16.5" customHeight="1" spans="1:8">
      <c r="A5" s="17">
        <v>1.1</v>
      </c>
      <c r="B5" s="18" t="s">
        <v>14</v>
      </c>
      <c r="C5" s="17">
        <v>4623.76</v>
      </c>
      <c r="D5" s="17" t="s">
        <v>12</v>
      </c>
      <c r="E5" s="19">
        <f>F5/C5</f>
        <v>2211.92071604062</v>
      </c>
      <c r="F5" s="20">
        <v>10227390.53</v>
      </c>
      <c r="G5" s="19"/>
      <c r="H5" s="16" t="s">
        <v>13</v>
      </c>
    </row>
    <row r="6" ht="16.5" customHeight="1" spans="1:8">
      <c r="A6" s="17">
        <v>1.2</v>
      </c>
      <c r="B6" s="18" t="s">
        <v>15</v>
      </c>
      <c r="C6" s="17">
        <v>350.01</v>
      </c>
      <c r="D6" s="17" t="s">
        <v>12</v>
      </c>
      <c r="E6" s="19">
        <f t="shared" ref="E6:E13" si="0">F6/C6</f>
        <v>1579.5964115311</v>
      </c>
      <c r="F6" s="20">
        <v>552874.54</v>
      </c>
      <c r="G6" s="19"/>
      <c r="H6" s="16" t="s">
        <v>13</v>
      </c>
    </row>
    <row r="7" ht="16.5" customHeight="1" spans="1:8">
      <c r="A7" s="17">
        <v>1.3</v>
      </c>
      <c r="B7" s="18" t="s">
        <v>16</v>
      </c>
      <c r="C7" s="17">
        <v>50</v>
      </c>
      <c r="D7" s="17" t="s">
        <v>12</v>
      </c>
      <c r="E7" s="19">
        <f t="shared" si="0"/>
        <v>1607.4214</v>
      </c>
      <c r="F7" s="20">
        <v>80371.07</v>
      </c>
      <c r="G7" s="19"/>
      <c r="H7" s="16" t="s">
        <v>13</v>
      </c>
    </row>
    <row r="8" ht="16.5" customHeight="1" spans="1:8">
      <c r="A8" s="17">
        <v>1.4</v>
      </c>
      <c r="B8" s="18" t="s">
        <v>17</v>
      </c>
      <c r="C8" s="17">
        <v>724.62</v>
      </c>
      <c r="D8" s="17" t="s">
        <v>12</v>
      </c>
      <c r="E8" s="19">
        <f t="shared" si="0"/>
        <v>2170.75091772239</v>
      </c>
      <c r="F8" s="20">
        <v>1572969.53</v>
      </c>
      <c r="G8" s="19"/>
      <c r="H8" s="16" t="s">
        <v>13</v>
      </c>
    </row>
    <row r="9" ht="16.5" customHeight="1" spans="1:8">
      <c r="A9" s="17">
        <v>1.5</v>
      </c>
      <c r="B9" s="18" t="s">
        <v>18</v>
      </c>
      <c r="C9" s="17">
        <v>150</v>
      </c>
      <c r="D9" s="17" t="s">
        <v>12</v>
      </c>
      <c r="E9" s="19">
        <f t="shared" si="0"/>
        <v>1478.23086666667</v>
      </c>
      <c r="F9" s="20">
        <v>221734.63</v>
      </c>
      <c r="G9" s="19"/>
      <c r="H9" s="16" t="s">
        <v>13</v>
      </c>
    </row>
    <row r="10" ht="16.5" customHeight="1" spans="1:8">
      <c r="A10" s="17">
        <v>1.6</v>
      </c>
      <c r="B10" s="18" t="s">
        <v>19</v>
      </c>
      <c r="C10" s="17">
        <v>299</v>
      </c>
      <c r="D10" s="17" t="s">
        <v>12</v>
      </c>
      <c r="E10" s="19">
        <f t="shared" si="0"/>
        <v>1529.09986622074</v>
      </c>
      <c r="F10" s="20">
        <v>457200.86</v>
      </c>
      <c r="G10" s="19"/>
      <c r="H10" s="16" t="s">
        <v>13</v>
      </c>
    </row>
    <row r="11" ht="16.5" customHeight="1" spans="1:8">
      <c r="A11" s="17">
        <v>1.7</v>
      </c>
      <c r="B11" s="18" t="s">
        <v>20</v>
      </c>
      <c r="C11" s="17">
        <v>70</v>
      </c>
      <c r="D11" s="17" t="s">
        <v>12</v>
      </c>
      <c r="E11" s="19">
        <f t="shared" si="0"/>
        <v>1868.29242857143</v>
      </c>
      <c r="F11" s="20">
        <v>130780.47</v>
      </c>
      <c r="G11" s="19"/>
      <c r="H11" s="16" t="s">
        <v>13</v>
      </c>
    </row>
    <row r="12" ht="16.5" customHeight="1" spans="1:8">
      <c r="A12" s="9">
        <v>2</v>
      </c>
      <c r="B12" s="14" t="s">
        <v>21</v>
      </c>
      <c r="C12" s="9">
        <f>SUM(C13:C19)</f>
        <v>6267.39</v>
      </c>
      <c r="D12" s="9" t="s">
        <v>12</v>
      </c>
      <c r="E12" s="9">
        <f t="shared" si="0"/>
        <v>465.86676271941</v>
      </c>
      <c r="F12" s="9">
        <f>SUM(F13:F19)</f>
        <v>2919768.69</v>
      </c>
      <c r="G12" s="19"/>
      <c r="H12" s="16" t="s">
        <v>13</v>
      </c>
    </row>
    <row r="13" ht="16.5" customHeight="1" spans="1:8">
      <c r="A13" s="17">
        <v>2.1</v>
      </c>
      <c r="B13" s="18" t="s">
        <v>22</v>
      </c>
      <c r="C13" s="17">
        <v>4623.76</v>
      </c>
      <c r="D13" s="17" t="s">
        <v>12</v>
      </c>
      <c r="E13" s="19">
        <f t="shared" si="0"/>
        <v>488.727139816946</v>
      </c>
      <c r="F13" s="20">
        <v>2259757</v>
      </c>
      <c r="G13" s="19"/>
      <c r="H13" s="16" t="s">
        <v>13</v>
      </c>
    </row>
    <row r="14" ht="16.5" customHeight="1" spans="1:8">
      <c r="A14" s="17">
        <v>2.2</v>
      </c>
      <c r="B14" s="18" t="s">
        <v>15</v>
      </c>
      <c r="C14" s="17">
        <v>350.01</v>
      </c>
      <c r="D14" s="17" t="s">
        <v>12</v>
      </c>
      <c r="E14" s="19">
        <f t="shared" ref="E14:E22" si="1">F14/C14</f>
        <v>421.567840918831</v>
      </c>
      <c r="F14" s="21">
        <v>147552.96</v>
      </c>
      <c r="G14" s="19"/>
      <c r="H14" s="16" t="s">
        <v>13</v>
      </c>
    </row>
    <row r="15" ht="16.5" customHeight="1" spans="1:8">
      <c r="A15" s="17">
        <v>2.3</v>
      </c>
      <c r="B15" s="18" t="s">
        <v>16</v>
      </c>
      <c r="C15" s="17">
        <v>50</v>
      </c>
      <c r="D15" s="17" t="s">
        <v>12</v>
      </c>
      <c r="E15" s="19">
        <f t="shared" si="1"/>
        <v>315.2596</v>
      </c>
      <c r="F15" s="21">
        <v>15762.98</v>
      </c>
      <c r="G15" s="19"/>
      <c r="H15" s="16" t="s">
        <v>13</v>
      </c>
    </row>
    <row r="16" ht="16.5" customHeight="1" spans="1:8">
      <c r="A16" s="17">
        <v>2.4</v>
      </c>
      <c r="B16" s="18" t="s">
        <v>17</v>
      </c>
      <c r="C16" s="17">
        <v>724.62</v>
      </c>
      <c r="D16" s="17" t="s">
        <v>12</v>
      </c>
      <c r="E16" s="19">
        <f t="shared" si="1"/>
        <v>456.878929645883</v>
      </c>
      <c r="F16" s="20">
        <v>331063.61</v>
      </c>
      <c r="G16" s="19"/>
      <c r="H16" s="16" t="s">
        <v>13</v>
      </c>
    </row>
    <row r="17" ht="16.5" customHeight="1" spans="1:8">
      <c r="A17" s="17">
        <v>2.5</v>
      </c>
      <c r="B17" s="18" t="s">
        <v>18</v>
      </c>
      <c r="C17" s="17">
        <v>150</v>
      </c>
      <c r="D17" s="17" t="s">
        <v>12</v>
      </c>
      <c r="E17" s="19">
        <f t="shared" si="1"/>
        <v>314.254933333333</v>
      </c>
      <c r="F17" s="21">
        <v>47138.24</v>
      </c>
      <c r="G17" s="19"/>
      <c r="H17" s="16" t="s">
        <v>13</v>
      </c>
    </row>
    <row r="18" ht="16.5" customHeight="1" spans="1:8">
      <c r="A18" s="17">
        <v>2.6</v>
      </c>
      <c r="B18" s="18" t="s">
        <v>19</v>
      </c>
      <c r="C18" s="17">
        <v>299</v>
      </c>
      <c r="D18" s="17" t="s">
        <v>12</v>
      </c>
      <c r="E18" s="19">
        <f t="shared" si="1"/>
        <v>303.394816053512</v>
      </c>
      <c r="F18" s="21">
        <v>90715.05</v>
      </c>
      <c r="G18" s="19"/>
      <c r="H18" s="16" t="s">
        <v>13</v>
      </c>
    </row>
    <row r="19" ht="16.5" customHeight="1" spans="1:8">
      <c r="A19" s="17">
        <v>2.7</v>
      </c>
      <c r="B19" s="18" t="s">
        <v>20</v>
      </c>
      <c r="C19" s="17">
        <v>70</v>
      </c>
      <c r="D19" s="17" t="s">
        <v>12</v>
      </c>
      <c r="E19" s="19">
        <f t="shared" si="1"/>
        <v>396.840714285714</v>
      </c>
      <c r="F19" s="21">
        <v>27778.85</v>
      </c>
      <c r="G19" s="19"/>
      <c r="H19" s="16" t="s">
        <v>13</v>
      </c>
    </row>
    <row r="20" s="1" customFormat="1" ht="16.5" customHeight="1" spans="1:8">
      <c r="A20" s="9">
        <v>3</v>
      </c>
      <c r="B20" s="22" t="s">
        <v>23</v>
      </c>
      <c r="C20" s="9">
        <f>21264.43-1997.58</f>
        <v>19266.85</v>
      </c>
      <c r="D20" s="9" t="s">
        <v>12</v>
      </c>
      <c r="E20" s="23">
        <f t="shared" si="1"/>
        <v>129.127235121465</v>
      </c>
      <c r="F20" s="24">
        <f>F21+F22</f>
        <v>2487875.07</v>
      </c>
      <c r="G20" s="23"/>
      <c r="H20" s="16" t="s">
        <v>24</v>
      </c>
    </row>
    <row r="21" ht="16.5" customHeight="1" spans="1:8">
      <c r="A21" s="17">
        <v>3.1</v>
      </c>
      <c r="B21" s="25" t="s">
        <v>25</v>
      </c>
      <c r="C21" s="17">
        <f>C20</f>
        <v>19266.85</v>
      </c>
      <c r="D21" s="17" t="s">
        <v>12</v>
      </c>
      <c r="E21" s="23">
        <f t="shared" si="1"/>
        <v>78.2855121620815</v>
      </c>
      <c r="F21" s="21">
        <v>1508315.22</v>
      </c>
      <c r="G21" s="19"/>
      <c r="H21" s="16" t="s">
        <v>24</v>
      </c>
    </row>
    <row r="22" ht="16.5" customHeight="1" spans="1:8">
      <c r="A22" s="17">
        <v>3.2</v>
      </c>
      <c r="B22" s="25" t="s">
        <v>26</v>
      </c>
      <c r="C22" s="17">
        <f>C21</f>
        <v>19266.85</v>
      </c>
      <c r="D22" s="17" t="s">
        <v>12</v>
      </c>
      <c r="E22" s="23">
        <f t="shared" si="1"/>
        <v>50.8417229593836</v>
      </c>
      <c r="F22" s="21">
        <v>979559.85</v>
      </c>
      <c r="G22" s="19"/>
      <c r="H22" s="16" t="s">
        <v>24</v>
      </c>
    </row>
    <row r="23" ht="16.5" customHeight="1" spans="1:8">
      <c r="A23" s="9">
        <v>4</v>
      </c>
      <c r="B23" s="14" t="s">
        <v>27</v>
      </c>
      <c r="C23" s="9">
        <f>21264.43-1997.58</f>
        <v>19266.85</v>
      </c>
      <c r="D23" s="9" t="s">
        <v>12</v>
      </c>
      <c r="E23" s="23">
        <f>F23/C23</f>
        <v>259.51310151893</v>
      </c>
      <c r="F23" s="24">
        <v>5000000</v>
      </c>
      <c r="G23" s="19"/>
      <c r="H23" s="16" t="s">
        <v>24</v>
      </c>
    </row>
    <row r="24" s="1" customFormat="1" ht="16.5" customHeight="1" spans="1:8">
      <c r="A24" s="9">
        <v>5</v>
      </c>
      <c r="B24" s="26" t="s">
        <v>28</v>
      </c>
      <c r="C24" s="9">
        <f>21264.43</f>
        <v>21264.43</v>
      </c>
      <c r="D24" s="9" t="s">
        <v>12</v>
      </c>
      <c r="E24" s="23">
        <f t="shared" ref="E24" si="2">F24/C24</f>
        <v>109.572652547</v>
      </c>
      <c r="F24" s="27">
        <v>2330000</v>
      </c>
      <c r="G24" s="23"/>
      <c r="H24" s="16" t="s">
        <v>29</v>
      </c>
    </row>
    <row r="25" ht="16.5" customHeight="1" spans="1:8">
      <c r="A25" s="9" t="s">
        <v>30</v>
      </c>
      <c r="B25" s="9" t="s">
        <v>31</v>
      </c>
      <c r="C25" s="9"/>
      <c r="D25" s="9"/>
      <c r="E25" s="9"/>
      <c r="F25" s="23">
        <f>SUM(F26:F41)</f>
        <v>12891595.48085</v>
      </c>
      <c r="G25" s="28"/>
      <c r="H25" s="29">
        <f>F25/F45</f>
        <v>0.301488556266088</v>
      </c>
    </row>
    <row r="26" ht="16.5" customHeight="1" spans="1:8">
      <c r="A26" s="17">
        <v>1</v>
      </c>
      <c r="B26" s="30" t="s">
        <v>32</v>
      </c>
      <c r="C26" s="17"/>
      <c r="D26" s="17"/>
      <c r="E26" s="31"/>
      <c r="F26" s="19">
        <v>1191700</v>
      </c>
      <c r="G26" s="28"/>
      <c r="H26" s="17" t="s">
        <v>33</v>
      </c>
    </row>
    <row r="27" s="2" customFormat="1" ht="16.5" customHeight="1" spans="1:8">
      <c r="A27" s="32">
        <v>2</v>
      </c>
      <c r="B27" s="33" t="s">
        <v>34</v>
      </c>
      <c r="C27" s="32"/>
      <c r="D27" s="32"/>
      <c r="E27" s="34"/>
      <c r="F27" s="35">
        <v>8630000</v>
      </c>
      <c r="G27" s="36"/>
      <c r="H27" s="32" t="s">
        <v>35</v>
      </c>
    </row>
    <row r="28" s="2" customFormat="1" ht="16.5" customHeight="1" spans="1:8">
      <c r="A28" s="32">
        <v>3</v>
      </c>
      <c r="B28" s="33" t="s">
        <v>36</v>
      </c>
      <c r="C28" s="37"/>
      <c r="D28" s="37"/>
      <c r="E28" s="38"/>
      <c r="F28" s="35">
        <v>680000</v>
      </c>
      <c r="G28" s="36"/>
      <c r="H28" s="33" t="s">
        <v>37</v>
      </c>
    </row>
    <row r="29" s="2" customFormat="1" ht="16.5" customHeight="1" spans="1:8">
      <c r="A29" s="32">
        <v>4</v>
      </c>
      <c r="B29" s="33" t="s">
        <v>38</v>
      </c>
      <c r="C29" s="32"/>
      <c r="D29" s="32"/>
      <c r="E29" s="34"/>
      <c r="F29" s="39">
        <v>160000</v>
      </c>
      <c r="G29" s="40"/>
      <c r="H29" s="33" t="s">
        <v>39</v>
      </c>
    </row>
    <row r="30" s="2" customFormat="1" ht="16.5" customHeight="1" spans="1:8">
      <c r="A30" s="32">
        <v>5</v>
      </c>
      <c r="B30" s="33" t="s">
        <v>40</v>
      </c>
      <c r="C30" s="32"/>
      <c r="D30" s="32"/>
      <c r="E30" s="34"/>
      <c r="F30" s="39">
        <f>F31*0.203</f>
        <v>131950</v>
      </c>
      <c r="G30" s="40"/>
      <c r="H30" s="33" t="s">
        <v>41</v>
      </c>
    </row>
    <row r="31" s="2" customFormat="1" ht="16.5" customHeight="1" spans="1:8">
      <c r="A31" s="32">
        <v>6</v>
      </c>
      <c r="B31" s="33" t="s">
        <v>42</v>
      </c>
      <c r="C31" s="32"/>
      <c r="D31" s="32"/>
      <c r="E31" s="34"/>
      <c r="F31" s="39">
        <v>650000</v>
      </c>
      <c r="G31" s="40"/>
      <c r="H31" s="32" t="s">
        <v>43</v>
      </c>
    </row>
    <row r="32" s="2" customFormat="1" ht="16.5" customHeight="1" spans="1:8">
      <c r="A32" s="32">
        <v>7</v>
      </c>
      <c r="B32" s="33" t="s">
        <v>44</v>
      </c>
      <c r="C32" s="32"/>
      <c r="D32" s="32"/>
      <c r="E32" s="34"/>
      <c r="F32" s="39">
        <v>216800</v>
      </c>
      <c r="G32" s="40"/>
      <c r="H32" s="32" t="s">
        <v>45</v>
      </c>
    </row>
    <row r="33" s="2" customFormat="1" ht="16.5" customHeight="1" spans="1:8">
      <c r="A33" s="32">
        <v>8</v>
      </c>
      <c r="B33" s="33" t="s">
        <v>46</v>
      </c>
      <c r="C33" s="32"/>
      <c r="D33" s="32"/>
      <c r="E33" s="34"/>
      <c r="F33" s="39">
        <v>65000</v>
      </c>
      <c r="G33" s="40"/>
      <c r="H33" s="32" t="s">
        <v>45</v>
      </c>
    </row>
    <row r="34" s="2" customFormat="1" ht="16.5" customHeight="1" spans="1:8">
      <c r="A34" s="32">
        <v>9</v>
      </c>
      <c r="B34" s="33" t="s">
        <v>47</v>
      </c>
      <c r="C34" s="32"/>
      <c r="D34" s="32"/>
      <c r="E34" s="34"/>
      <c r="F34" s="39">
        <v>20000</v>
      </c>
      <c r="G34" s="40"/>
      <c r="H34" s="32" t="s">
        <v>48</v>
      </c>
    </row>
    <row r="35" s="2" customFormat="1" ht="16.5" customHeight="1" spans="1:8">
      <c r="A35" s="32">
        <v>10</v>
      </c>
      <c r="B35" s="33" t="s">
        <v>49</v>
      </c>
      <c r="C35" s="32"/>
      <c r="D35" s="32"/>
      <c r="E35" s="34"/>
      <c r="F35" s="39">
        <v>50000</v>
      </c>
      <c r="G35" s="40"/>
      <c r="H35" s="32" t="s">
        <v>50</v>
      </c>
    </row>
    <row r="36" s="2" customFormat="1" ht="19" customHeight="1" spans="1:8">
      <c r="A36" s="32">
        <v>11</v>
      </c>
      <c r="B36" s="33" t="s">
        <v>51</v>
      </c>
      <c r="C36" s="32"/>
      <c r="D36" s="32"/>
      <c r="E36" s="34"/>
      <c r="F36" s="39">
        <f>F3*0.005</f>
        <v>129904.82695</v>
      </c>
      <c r="G36" s="40"/>
      <c r="H36" s="33" t="s">
        <v>52</v>
      </c>
    </row>
    <row r="37" s="2" customFormat="1" ht="21.6" spans="1:8">
      <c r="A37" s="32">
        <v>12</v>
      </c>
      <c r="B37" s="33" t="s">
        <v>53</v>
      </c>
      <c r="C37" s="32"/>
      <c r="D37" s="32"/>
      <c r="E37" s="34"/>
      <c r="F37" s="39">
        <f>C5*100</f>
        <v>462376</v>
      </c>
      <c r="G37" s="40"/>
      <c r="H37" s="41" t="s">
        <v>54</v>
      </c>
    </row>
    <row r="38" s="2" customFormat="1" ht="16.5" customHeight="1" spans="1:8">
      <c r="A38" s="32">
        <v>13</v>
      </c>
      <c r="B38" s="33" t="s">
        <v>55</v>
      </c>
      <c r="C38" s="32"/>
      <c r="D38" s="32"/>
      <c r="E38" s="34"/>
      <c r="F38" s="39">
        <f>F3*0.004</f>
        <v>103923.86156</v>
      </c>
      <c r="G38" s="40"/>
      <c r="H38" s="33" t="s">
        <v>56</v>
      </c>
    </row>
    <row r="39" s="2" customFormat="1" ht="16.5" customHeight="1" spans="1:8">
      <c r="A39" s="32">
        <v>14</v>
      </c>
      <c r="B39" s="33" t="s">
        <v>57</v>
      </c>
      <c r="C39" s="32"/>
      <c r="D39" s="32"/>
      <c r="E39" s="34"/>
      <c r="F39" s="39">
        <f>F3*0.001</f>
        <v>25980.96539</v>
      </c>
      <c r="G39" s="40"/>
      <c r="H39" s="33" t="s">
        <v>58</v>
      </c>
    </row>
    <row r="40" s="2" customFormat="1" ht="16.5" customHeight="1" spans="1:8">
      <c r="A40" s="32">
        <v>15</v>
      </c>
      <c r="B40" s="33" t="s">
        <v>59</v>
      </c>
      <c r="C40" s="32"/>
      <c r="D40" s="32"/>
      <c r="E40" s="34"/>
      <c r="F40" s="39">
        <f>F3*0.005</f>
        <v>129904.82695</v>
      </c>
      <c r="G40" s="40"/>
      <c r="H40" s="33" t="s">
        <v>52</v>
      </c>
    </row>
    <row r="41" s="2" customFormat="1" ht="16.5" customHeight="1" spans="1:8">
      <c r="A41" s="32">
        <v>16</v>
      </c>
      <c r="B41" s="33" t="s">
        <v>60</v>
      </c>
      <c r="C41" s="32"/>
      <c r="D41" s="32"/>
      <c r="E41" s="34"/>
      <c r="F41" s="39">
        <v>244055</v>
      </c>
      <c r="G41" s="40"/>
      <c r="H41" s="33" t="s">
        <v>61</v>
      </c>
    </row>
    <row r="42" ht="16.5" customHeight="1" spans="1:8">
      <c r="A42" s="9" t="s">
        <v>62</v>
      </c>
      <c r="B42" s="9" t="s">
        <v>63</v>
      </c>
      <c r="C42" s="9"/>
      <c r="D42" s="9"/>
      <c r="E42" s="42"/>
      <c r="F42" s="42">
        <f>F43+F44</f>
        <v>3887256.087085</v>
      </c>
      <c r="G42" s="43"/>
      <c r="H42" s="29">
        <f>F42/F45</f>
        <v>0.0909090909090909</v>
      </c>
    </row>
    <row r="43" ht="16.5" customHeight="1" spans="1:8">
      <c r="A43" s="9">
        <v>1</v>
      </c>
      <c r="B43" s="9" t="s">
        <v>64</v>
      </c>
      <c r="C43" s="9"/>
      <c r="D43" s="9"/>
      <c r="E43" s="42"/>
      <c r="F43" s="42">
        <f>(F3+F25)*0.05</f>
        <v>1943628.0435425</v>
      </c>
      <c r="G43" s="43">
        <v>0.05</v>
      </c>
      <c r="H43" s="17" t="s">
        <v>65</v>
      </c>
    </row>
    <row r="44" ht="16.5" customHeight="1" spans="1:8">
      <c r="A44" s="9">
        <v>2</v>
      </c>
      <c r="B44" s="9" t="s">
        <v>66</v>
      </c>
      <c r="C44" s="9"/>
      <c r="D44" s="9"/>
      <c r="E44" s="42"/>
      <c r="F44" s="42">
        <f>(F3+F25)*0.05</f>
        <v>1943628.0435425</v>
      </c>
      <c r="G44" s="43">
        <v>0.05</v>
      </c>
      <c r="H44" s="17" t="s">
        <v>65</v>
      </c>
    </row>
    <row r="45" ht="16.5" customHeight="1" spans="1:8">
      <c r="A45" s="9"/>
      <c r="B45" s="44" t="s">
        <v>67</v>
      </c>
      <c r="C45" s="44"/>
      <c r="D45" s="44"/>
      <c r="E45" s="44"/>
      <c r="F45" s="42">
        <f>F42+F25+F3</f>
        <v>42759816.957935</v>
      </c>
      <c r="G45" s="43"/>
      <c r="H45" s="9"/>
    </row>
    <row r="46" ht="25.5" customHeight="1"/>
    <row r="47" ht="25.5" customHeight="1" spans="6:6">
      <c r="F47" s="45"/>
    </row>
  </sheetData>
  <mergeCells count="1">
    <mergeCell ref="A1:H1"/>
  </mergeCells>
  <pageMargins left="0.590551181102362" right="0.590551181102362" top="0.551181102362205" bottom="0.55118110236220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概算总投资一览表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WRGHO</dc:creator>
  <cp:lastModifiedBy>胡欢</cp:lastModifiedBy>
  <dcterms:created xsi:type="dcterms:W3CDTF">2019-10-20T07:44:00Z</dcterms:created>
  <cp:lastPrinted>2019-12-27T12:06:00Z</cp:lastPrinted>
  <dcterms:modified xsi:type="dcterms:W3CDTF">2020-03-28T09:15:04Z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